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raddle Calculator" sheetId="1" state="visible" r:id="rId1"/>
    <sheet name="Strike Ladder" sheetId="2" state="visible" r:id="rId2"/>
    <sheet name="Odds" sheetId="3" state="visible" r:id="rId3"/>
    <sheet name="Term Structure" sheetId="4" state="visible" r:id="rId4"/>
    <sheet name="History Check" sheetId="5" state="visible" r:id="rId5"/>
    <sheet name="Formula Referen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8">
    <numFmt numFmtId="164" formatCode="$#,##0.00"/>
    <numFmt numFmtId="165" formatCode="0.0000"/>
    <numFmt numFmtId="166" formatCode="0.00000"/>
    <numFmt numFmtId="167" formatCode="0.000"/>
    <numFmt numFmtId="168" formatCode="0.000%"/>
    <numFmt numFmtId="169" formatCode="$#,##0"/>
    <numFmt numFmtId="170" formatCode="0.00&quot;x&quot;"/>
    <numFmt numFmtId="171" formatCode="$0.000"/>
  </numFmts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i val="1"/>
      <color rgb="00595959"/>
      <sz val="9"/>
    </font>
    <font>
      <b val="1"/>
    </font>
    <font>
      <b val="1"/>
      <color rgb="00FFFFFF"/>
      <sz val="10"/>
    </font>
    <font/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  <fill>
      <patternFill patternType="solid">
        <fgColor rgb="00F2F2F2"/>
      </patternFill>
    </fill>
    <fill>
      <patternFill patternType="solid">
        <fgColor rgb="002E5C8A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0" fillId="3" borderId="1" pivotButton="0" quotePrefix="0" xfId="0"/>
    <xf numFmtId="2" fontId="0" fillId="3" borderId="1" pivotButton="0" quotePrefix="0" xfId="0"/>
    <xf numFmtId="1" fontId="0" fillId="3" borderId="1" pivotButton="0" quotePrefix="0" xfId="0"/>
    <xf numFmtId="10" fontId="0" fillId="3" borderId="1" pivotButton="0" quotePrefix="0" xfId="0"/>
    <xf numFmtId="0" fontId="0" fillId="4" borderId="0" pivotButton="0" quotePrefix="0" xfId="0"/>
    <xf numFmtId="0" fontId="4" fillId="5" borderId="1" applyAlignment="1" pivotButton="0" quotePrefix="0" xfId="0">
      <alignment horizontal="center" wrapText="1"/>
    </xf>
    <xf numFmtId="2" fontId="0" fillId="4" borderId="1" pivotButton="0" quotePrefix="0" xfId="0"/>
    <xf numFmtId="3" fontId="0" fillId="4" borderId="1" pivotButton="0" quotePrefix="0" xfId="0"/>
    <xf numFmtId="1" fontId="0" fillId="4" borderId="1" pivotButton="0" quotePrefix="0" xfId="0"/>
    <xf numFmtId="2" fontId="0" fillId="6" borderId="1" pivotButton="0" quotePrefix="0" xfId="0"/>
    <xf numFmtId="164" fontId="0" fillId="6" borderId="1" pivotButton="0" quotePrefix="0" xfId="0"/>
    <xf numFmtId="10" fontId="0" fillId="6" borderId="1" pivotButton="0" quotePrefix="0" xfId="0"/>
    <xf numFmtId="165" fontId="0" fillId="6" borderId="1" pivotButton="0" quotePrefix="0" xfId="0"/>
    <xf numFmtId="166" fontId="0" fillId="6" borderId="1" pivotButton="0" quotePrefix="0" xfId="0"/>
    <xf numFmtId="167" fontId="0" fillId="6" borderId="1" pivotButton="0" quotePrefix="0" xfId="0"/>
    <xf numFmtId="168" fontId="0" fillId="6" borderId="1" pivotButton="0" quotePrefix="0" xfId="0"/>
    <xf numFmtId="2" fontId="0" fillId="6" borderId="0" pivotButton="0" quotePrefix="0" xfId="0"/>
    <xf numFmtId="169" fontId="0" fillId="6" borderId="0" pivotButton="0" quotePrefix="0" xfId="0"/>
    <xf numFmtId="170" fontId="0" fillId="6" borderId="0" pivotButton="0" quotePrefix="0" xfId="0"/>
    <xf numFmtId="1" fontId="0" fillId="0" borderId="1" pivotButton="0" quotePrefix="0" xfId="0"/>
    <xf numFmtId="2" fontId="0" fillId="0" borderId="1" pivotButton="0" quotePrefix="0" xfId="0"/>
    <xf numFmtId="168" fontId="0" fillId="0" borderId="1" pivotButton="0" quotePrefix="0" xfId="0"/>
    <xf numFmtId="10" fontId="0" fillId="0" borderId="1" pivotButton="0" quotePrefix="0" xfId="0"/>
    <xf numFmtId="167" fontId="0" fillId="0" borderId="1" pivotButton="0" quotePrefix="0" xfId="0"/>
    <xf numFmtId="0" fontId="5" fillId="0" borderId="0" pivotButton="0" quotePrefix="0" xfId="0"/>
    <xf numFmtId="49" fontId="0" fillId="0" borderId="1" pivotButton="0" quotePrefix="0" xfId="0"/>
    <xf numFmtId="171" fontId="0" fillId="6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5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  <col width="15" customWidth="1" min="5" max="5"/>
    <col width="15" customWidth="1" min="6" max="6"/>
    <col width="44" customWidth="1" min="7" max="7"/>
  </cols>
  <sheetData>
    <row r="1" ht="22" customHeight="1">
      <c r="A1" s="1" t="inlineStr">
        <is>
          <t>STRADDLE CALCULATOR  -  long straddle, one expiration, priced from the chain</t>
        </is>
      </c>
    </row>
    <row r="2">
      <c r="A2" s="2" t="inlineStr">
        <is>
          <t>Yellow cells are inputs. Green cells are outputs. Every output is a formula.</t>
        </is>
      </c>
    </row>
    <row r="4" ht="22" customHeight="1">
      <c r="A4" s="1" t="inlineStr">
        <is>
          <t>1. INPUTS</t>
        </is>
      </c>
    </row>
    <row r="5">
      <c r="A5" s="3" t="inlineStr">
        <is>
          <t>Underlying symbol</t>
        </is>
      </c>
      <c r="B5" s="4" t="inlineStr">
        <is>
          <t>SPY</t>
        </is>
      </c>
    </row>
    <row r="6">
      <c r="A6" s="3" t="inlineStr">
        <is>
          <t>Spot price</t>
        </is>
      </c>
      <c r="B6" s="5" t="n">
        <v>776.3400268554688</v>
      </c>
    </row>
    <row r="7">
      <c r="A7" s="3" t="inlineStr">
        <is>
          <t>Strike</t>
        </is>
      </c>
      <c r="B7" s="5" t="n">
        <v>778</v>
      </c>
    </row>
    <row r="8">
      <c r="A8" s="3" t="inlineStr">
        <is>
          <t>Expiration date</t>
        </is>
      </c>
      <c r="B8" s="4" t="inlineStr">
        <is>
          <t>2026-09-18</t>
        </is>
      </c>
    </row>
    <row r="9">
      <c r="A9" s="3" t="inlineStr">
        <is>
          <t>Days to expiration</t>
        </is>
      </c>
      <c r="B9" s="6" t="n">
        <v>34</v>
      </c>
    </row>
    <row r="10">
      <c r="A10" s="3" t="inlineStr">
        <is>
          <t>Risk free rate</t>
        </is>
      </c>
      <c r="B10" s="7" t="n">
        <v>0.0403</v>
      </c>
    </row>
    <row r="11">
      <c r="A11" s="3" t="inlineStr">
        <is>
          <t>Call price paid</t>
        </is>
      </c>
      <c r="B11" s="5" t="n">
        <v>11.705</v>
      </c>
    </row>
    <row r="12">
      <c r="A12" s="3" t="inlineStr">
        <is>
          <t>Put price paid</t>
        </is>
      </c>
      <c r="B12" s="5" t="n">
        <v>12.03</v>
      </c>
    </row>
    <row r="13">
      <c r="A13" s="3" t="inlineStr">
        <is>
          <t>Contracts</t>
        </is>
      </c>
      <c r="B13" s="6" t="n">
        <v>1</v>
      </c>
    </row>
    <row r="15" ht="22" customHeight="1">
      <c r="A15" s="1" t="inlineStr">
        <is>
          <t>2. CONTRACT SYMBOLS  (MarketXLS builds the QuoteMedia symbol from four arguments)</t>
        </is>
      </c>
    </row>
    <row r="16">
      <c r="A16" s="3" t="inlineStr">
        <is>
          <t>Call symbol</t>
        </is>
      </c>
      <c r="B16" s="8" t="inlineStr">
        <is>
          <t>@SPY  260918C00778000</t>
        </is>
      </c>
    </row>
    <row r="17">
      <c r="A17" s="3" t="inlineStr">
        <is>
          <t>Put symbol</t>
        </is>
      </c>
      <c r="B17" s="8" t="inlineStr">
        <is>
          <t>@SPY  260918P00778000</t>
        </is>
      </c>
    </row>
    <row r="18">
      <c r="A18" s="9" t="inlineStr">
        <is>
          <t>Leg</t>
        </is>
      </c>
      <c r="B18" s="9" t="inlineStr">
        <is>
          <t>Bid</t>
        </is>
      </c>
      <c r="C18" s="9" t="inlineStr">
        <is>
          <t>Ask</t>
        </is>
      </c>
      <c r="D18" s="9" t="inlineStr">
        <is>
          <t>Mid</t>
        </is>
      </c>
      <c r="E18" s="9" t="inlineStr">
        <is>
          <t>Open interest</t>
        </is>
      </c>
      <c r="F18" s="9" t="inlineStr">
        <is>
          <t>Days left</t>
        </is>
      </c>
    </row>
    <row r="19">
      <c r="A19" s="3" t="inlineStr">
        <is>
          <t>Call</t>
        </is>
      </c>
      <c r="B19" s="10" t="n">
        <v>11.66</v>
      </c>
      <c r="C19" s="10" t="n">
        <v>11.75</v>
      </c>
      <c r="D19" s="10" t="n">
        <v>11.705</v>
      </c>
      <c r="E19" s="11" t="n">
        <v>2715</v>
      </c>
      <c r="F19" s="12" t="n">
        <v>34</v>
      </c>
    </row>
    <row r="20">
      <c r="A20" s="3" t="inlineStr">
        <is>
          <t>Put</t>
        </is>
      </c>
      <c r="B20" s="10" t="n">
        <v>12</v>
      </c>
      <c r="C20" s="10" t="n">
        <v>12.06</v>
      </c>
      <c r="D20" s="10" t="n">
        <v>12.03</v>
      </c>
      <c r="E20" s="11" t="n">
        <v>771</v>
      </c>
      <c r="F20" s="12" t="n">
        <v>34</v>
      </c>
    </row>
    <row r="22" ht="22" customHeight="1">
      <c r="A22" s="1" t="inlineStr">
        <is>
          <t>3. COST, BREAKEVENS AND THE IMPLIED MOVE</t>
        </is>
      </c>
    </row>
    <row r="23">
      <c r="A23" s="3" t="inlineStr">
        <is>
          <t>Straddle cost per share</t>
        </is>
      </c>
      <c r="B23" s="13">
        <f>B11+B12</f>
        <v/>
      </c>
      <c r="G23" s="2" t="inlineStr">
        <is>
          <t>call price plus put price</t>
        </is>
      </c>
    </row>
    <row r="24">
      <c r="A24" s="3" t="inlineStr">
        <is>
          <t>Straddle cost per contract</t>
        </is>
      </c>
      <c r="B24" s="14">
        <f>B23*100</f>
        <v/>
      </c>
      <c r="G24" s="2" t="inlineStr">
        <is>
          <t>one contract controls 100 shares</t>
        </is>
      </c>
    </row>
    <row r="25">
      <c r="A25" s="3" t="inlineStr">
        <is>
          <t>Total cost</t>
        </is>
      </c>
      <c r="B25" s="14">
        <f>B24*B13</f>
        <v/>
      </c>
      <c r="G25" s="2" t="inlineStr">
        <is>
          <t>cost per contract times contracts</t>
        </is>
      </c>
    </row>
    <row r="26">
      <c r="A26" s="3" t="inlineStr">
        <is>
          <t>Upper breakeven</t>
        </is>
      </c>
      <c r="B26" s="13">
        <f>B7+B23</f>
        <v/>
      </c>
      <c r="G26" s="2" t="inlineStr">
        <is>
          <t>strike plus total premium</t>
        </is>
      </c>
    </row>
    <row r="27">
      <c r="A27" s="3" t="inlineStr">
        <is>
          <t>Lower breakeven</t>
        </is>
      </c>
      <c r="B27" s="13">
        <f>B7-B23</f>
        <v/>
      </c>
      <c r="G27" s="2" t="inlineStr">
        <is>
          <t>strike less total premium</t>
        </is>
      </c>
    </row>
    <row r="28">
      <c r="A28" s="3" t="inlineStr">
        <is>
          <t>Breakeven width</t>
        </is>
      </c>
      <c r="B28" s="13">
        <f>B26-B27</f>
        <v/>
      </c>
      <c r="G28" s="2" t="inlineStr">
        <is>
          <t>the whole no-profit band</t>
        </is>
      </c>
    </row>
    <row r="29">
      <c r="A29" s="3" t="inlineStr">
        <is>
          <t>Implied move, dollars</t>
        </is>
      </c>
      <c r="B29" s="13">
        <f>B23</f>
        <v/>
      </c>
      <c r="G29" s="2" t="inlineStr">
        <is>
          <t>the straddle IS the implied move</t>
        </is>
      </c>
    </row>
    <row r="30">
      <c r="A30" s="3" t="inlineStr">
        <is>
          <t>Implied move, percent</t>
        </is>
      </c>
      <c r="B30" s="15">
        <f>B23/B6</f>
        <v/>
      </c>
      <c r="G30" s="2" t="inlineStr">
        <is>
          <t>divide by spot, not by strike</t>
        </is>
      </c>
    </row>
    <row r="31">
      <c r="A31" s="3" t="inlineStr">
        <is>
          <t>Move needed up</t>
        </is>
      </c>
      <c r="B31" s="15">
        <f>B26/B6-1</f>
        <v/>
      </c>
      <c r="G31" s="2" t="inlineStr">
        <is>
          <t>from spot to the upper breakeven</t>
        </is>
      </c>
    </row>
    <row r="32">
      <c r="A32" s="3" t="inlineStr">
        <is>
          <t>Move needed down</t>
        </is>
      </c>
      <c r="B32" s="15">
        <f>1-B27/B6</f>
        <v/>
      </c>
      <c r="G32" s="2" t="inlineStr">
        <is>
          <t>from spot to the lower breakeven</t>
        </is>
      </c>
    </row>
    <row r="34">
      <c r="A34" s="2" t="inlineStr">
        <is>
          <t>Note: the up move and the down move are NOT equal. The strike is not the spot.</t>
        </is>
      </c>
    </row>
    <row r="36" ht="22" customHeight="1">
      <c r="A36" s="1" t="inlineStr">
        <is>
          <t>4. GREEKS  (opt_* functions take positional arguments, not a contract symbol)</t>
        </is>
      </c>
    </row>
    <row r="37">
      <c r="A37" s="9" t="inlineStr">
        <is>
          <t>Greek</t>
        </is>
      </c>
      <c r="B37" s="9" t="inlineStr">
        <is>
          <t>Call leg</t>
        </is>
      </c>
      <c r="C37" s="9" t="inlineStr">
        <is>
          <t>Put leg</t>
        </is>
      </c>
      <c r="D37" s="9" t="inlineStr">
        <is>
          <t>Net</t>
        </is>
      </c>
      <c r="E37" s="9" t="inlineStr">
        <is>
          <t>Reads as</t>
        </is>
      </c>
    </row>
    <row r="38">
      <c r="A38" s="3" t="inlineStr">
        <is>
          <t>Delta</t>
        </is>
      </c>
      <c r="B38" s="16" t="n">
        <v>0.5163</v>
      </c>
      <c r="C38" s="16" t="n">
        <v>-0.4562</v>
      </c>
      <c r="D38" s="16">
        <f>B38+C38</f>
        <v/>
      </c>
      <c r="E38" s="2" t="inlineStr">
        <is>
          <t>net share equivalent per straddle</t>
        </is>
      </c>
    </row>
    <row r="39">
      <c r="A39" s="3" t="inlineStr">
        <is>
          <t>Gamma</t>
        </is>
      </c>
      <c r="B39" s="17" t="n">
        <v>0.01336</v>
      </c>
      <c r="C39" s="17" t="n">
        <v>0.01336</v>
      </c>
      <c r="D39" s="17">
        <f>B39+C39</f>
        <v/>
      </c>
      <c r="E39" s="2" t="inlineStr">
        <is>
          <t>delta gained per $1 move</t>
        </is>
      </c>
    </row>
    <row r="40">
      <c r="A40" s="3" t="inlineStr">
        <is>
          <t>Vega</t>
        </is>
      </c>
      <c r="B40" s="18" t="n">
        <v>0.9435</v>
      </c>
      <c r="C40" s="18" t="n">
        <v>0.9435</v>
      </c>
      <c r="D40" s="18">
        <f>B40+C40</f>
        <v/>
      </c>
      <c r="E40" s="2" t="inlineStr">
        <is>
          <t>P/L per 1 volatility point</t>
        </is>
      </c>
    </row>
    <row r="41">
      <c r="A41" s="3" t="inlineStr">
        <is>
          <t>Theta</t>
        </is>
      </c>
      <c r="B41" s="16" t="n">
        <v>-0.1741</v>
      </c>
      <c r="C41" s="16" t="n">
        <v>-0.1725</v>
      </c>
      <c r="D41" s="16">
        <f>B41+C41</f>
        <v/>
      </c>
      <c r="E41" s="2" t="inlineStr">
        <is>
          <t>P/L per calendar day</t>
        </is>
      </c>
    </row>
    <row r="42">
      <c r="A42" s="3" t="inlineStr">
        <is>
          <t>Implied volatility</t>
        </is>
      </c>
      <c r="B42" s="19" t="n">
        <v>0.1256634289384408</v>
      </c>
      <c r="C42" s="19" t="n">
        <v>0.1258875580416984</v>
      </c>
      <c r="D42" s="19">
        <f>AVERAGE(B42:C42)</f>
        <v/>
      </c>
      <c r="E42" s="2" t="inlineStr">
        <is>
          <t>solved from the mid price</t>
        </is>
      </c>
    </row>
    <row r="43">
      <c r="A43" s="3" t="inlineStr">
        <is>
          <t>Net delta in shares</t>
        </is>
      </c>
      <c r="B43" s="20">
        <f>D38*100*B13</f>
        <v/>
      </c>
      <c r="E43" s="2" t="inlineStr">
        <is>
          <t>a straddle at the nearest strike is NOT delta neutral</t>
        </is>
      </c>
    </row>
    <row r="44">
      <c r="A44" s="3" t="inlineStr">
        <is>
          <t>Stock exposure carried</t>
        </is>
      </c>
      <c r="B44" s="21">
        <f>B43*B6</f>
        <v/>
      </c>
    </row>
    <row r="45">
      <c r="A45" s="3" t="inlineStr">
        <is>
          <t>Exposure as multiple of premium</t>
        </is>
      </c>
      <c r="B45" s="22">
        <f>ABS(B44)/B25</f>
        <v/>
      </c>
      <c r="E45" s="2" t="inlineStr">
        <is>
          <t>compare this against your own idea of "neutral"</t>
        </is>
      </c>
    </row>
  </sheetData>
  <mergeCells count="5">
    <mergeCell ref="A36:G36"/>
    <mergeCell ref="A1:G1"/>
    <mergeCell ref="A22:G22"/>
    <mergeCell ref="A4:G4"/>
    <mergeCell ref="A15:G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1" customWidth="1" min="6" max="6"/>
    <col width="11" customWidth="1" min="7" max="7"/>
    <col width="10" customWidth="1" min="8" max="8"/>
    <col width="11" customWidth="1" min="9" max="9"/>
    <col width="11" customWidth="1" min="10" max="10"/>
    <col width="10" customWidth="1" min="11" max="11"/>
    <col width="10" customWidth="1" min="12" max="12"/>
    <col width="12" customWidth="1" min="13" max="13"/>
  </cols>
  <sheetData>
    <row r="1" ht="22" customHeight="1">
      <c r="A1" s="1" t="inlineStr">
        <is>
          <t>STRIKE LADDER  -  which strike to straddle, and what each choice costs</t>
        </is>
      </c>
    </row>
    <row r="2">
      <c r="A2" s="2" t="inlineStr">
        <is>
          <t>Mid cost is what a calculator shows. Natural cost is what you actually pay to enter.</t>
        </is>
      </c>
    </row>
    <row r="4">
      <c r="A4" s="9" t="inlineStr">
        <is>
          <t>Strike</t>
        </is>
      </c>
      <c r="B4" s="9" t="inlineStr">
        <is>
          <t>Call mid</t>
        </is>
      </c>
      <c r="C4" s="9" t="inlineStr">
        <is>
          <t>Put mid</t>
        </is>
      </c>
      <c r="D4" s="9" t="inlineStr">
        <is>
          <t>Mid cost</t>
        </is>
      </c>
      <c r="E4" s="9" t="inlineStr">
        <is>
          <t>Natural cost</t>
        </is>
      </c>
      <c r="F4" s="9" t="inlineStr">
        <is>
          <t>Crossing cost %</t>
        </is>
      </c>
      <c r="G4" s="9" t="inlineStr">
        <is>
          <t>Call IV</t>
        </is>
      </c>
      <c r="H4" s="9" t="inlineStr">
        <is>
          <t>Put IV</t>
        </is>
      </c>
      <c r="I4" s="9" t="inlineStr">
        <is>
          <t>Lower BE</t>
        </is>
      </c>
      <c r="J4" s="9" t="inlineStr">
        <is>
          <t>Upper BE</t>
        </is>
      </c>
      <c r="K4" s="9" t="inlineStr">
        <is>
          <t>Implied move %</t>
        </is>
      </c>
      <c r="L4" s="9" t="inlineStr">
        <is>
          <t>Net delta</t>
        </is>
      </c>
      <c r="M4" s="9" t="inlineStr">
        <is>
          <t>Net vega</t>
        </is>
      </c>
    </row>
    <row r="5">
      <c r="A5" s="23" t="n">
        <v>760</v>
      </c>
      <c r="B5" s="24" t="n">
        <v>24.19</v>
      </c>
      <c r="C5" s="24" t="n">
        <v>6.234999999999999</v>
      </c>
      <c r="D5" s="13" t="n">
        <v>30.425</v>
      </c>
      <c r="E5" s="24" t="n">
        <v>31.76</v>
      </c>
      <c r="F5" s="15" t="n">
        <v>0.04387838948233358</v>
      </c>
      <c r="G5" s="25" t="n">
        <v>0.1458010537147682</v>
      </c>
      <c r="H5" s="25" t="n">
        <v>0.1417852267946236</v>
      </c>
      <c r="I5" s="24" t="n">
        <v>729.575</v>
      </c>
      <c r="J5" s="24" t="n">
        <v>790.425</v>
      </c>
      <c r="K5" s="26" t="n">
        <v>0.03919030186197552</v>
      </c>
      <c r="L5" s="16" t="n">
        <v>0.4144267254711117</v>
      </c>
      <c r="M5" s="27" t="n">
        <v>1.625000826470963</v>
      </c>
    </row>
    <row r="6">
      <c r="A6" s="23" t="n">
        <v>765</v>
      </c>
      <c r="B6" s="24" t="n">
        <v>20.83</v>
      </c>
      <c r="C6" s="24" t="n">
        <v>7.445</v>
      </c>
      <c r="D6" s="13" t="n">
        <v>28.275</v>
      </c>
      <c r="E6" s="24" t="n">
        <v>29.13</v>
      </c>
      <c r="F6" s="15" t="n">
        <v>0.03023872679045092</v>
      </c>
      <c r="G6" s="25" t="n">
        <v>0.1451469755806925</v>
      </c>
      <c r="H6" s="25" t="n">
        <v>0.1366624626372649</v>
      </c>
      <c r="I6" s="24" t="n">
        <v>736.725</v>
      </c>
      <c r="J6" s="24" t="n">
        <v>793.275</v>
      </c>
      <c r="K6" s="26" t="n">
        <v>0.03642089680024183</v>
      </c>
      <c r="L6" s="16" t="n">
        <v>0.3135528994482413</v>
      </c>
      <c r="M6" s="27" t="n">
        <v>1.738400115295221</v>
      </c>
    </row>
    <row r="7">
      <c r="A7" s="23" t="n">
        <v>770</v>
      </c>
      <c r="B7" s="24" t="n">
        <v>17.005</v>
      </c>
      <c r="C7" s="24" t="n">
        <v>8.935</v>
      </c>
      <c r="D7" s="13" t="n">
        <v>25.94</v>
      </c>
      <c r="E7" s="24" t="n">
        <v>26.3</v>
      </c>
      <c r="F7" s="15" t="n">
        <v>0.01387818041634525</v>
      </c>
      <c r="G7" s="25" t="n">
        <v>0.1364600287941156</v>
      </c>
      <c r="H7" s="25" t="n">
        <v>0.1320283954399977</v>
      </c>
      <c r="I7" s="24" t="n">
        <v>744.0599999999999</v>
      </c>
      <c r="J7" s="24" t="n">
        <v>795.9400000000001</v>
      </c>
      <c r="K7" s="26" t="n">
        <v>0.0334131940936613</v>
      </c>
      <c r="L7" s="16" t="n">
        <v>0.2072247975863567</v>
      </c>
      <c r="M7" s="27" t="n">
        <v>1.822471583987157</v>
      </c>
    </row>
    <row r="8">
      <c r="A8" s="23" t="n">
        <v>775</v>
      </c>
      <c r="B8" s="24" t="n">
        <v>13.495</v>
      </c>
      <c r="C8" s="24" t="n">
        <v>10.76</v>
      </c>
      <c r="D8" s="13" t="n">
        <v>24.255</v>
      </c>
      <c r="E8" s="24" t="n">
        <v>24.33</v>
      </c>
      <c r="F8" s="15" t="n">
        <v>0.003092145949288749</v>
      </c>
      <c r="G8" s="25" t="n">
        <v>0.1285496858952924</v>
      </c>
      <c r="H8" s="25" t="n">
        <v>0.1280155124616129</v>
      </c>
      <c r="I8" s="24" t="n">
        <v>750.745</v>
      </c>
      <c r="J8" s="24" t="n">
        <v>799.255</v>
      </c>
      <c r="K8" s="26" t="n">
        <v>0.03124275338248862</v>
      </c>
      <c r="L8" s="16" t="n">
        <v>0.08602132374388793</v>
      </c>
      <c r="M8" s="27" t="n">
        <v>1.875719967575022</v>
      </c>
    </row>
    <row r="9">
      <c r="A9" s="23" t="n">
        <v>776</v>
      </c>
      <c r="B9" s="24" t="n">
        <v>12.88</v>
      </c>
      <c r="C9" s="24" t="n">
        <v>11.17</v>
      </c>
      <c r="D9" s="13" t="n">
        <v>24.05</v>
      </c>
      <c r="E9" s="24" t="n">
        <v>24.13</v>
      </c>
      <c r="F9" s="15" t="n">
        <v>0.003326403326403327</v>
      </c>
      <c r="G9" s="25" t="n">
        <v>0.1275286546299609</v>
      </c>
      <c r="H9" s="25" t="n">
        <v>0.1273016802949598</v>
      </c>
      <c r="I9" s="24" t="n">
        <v>751.95</v>
      </c>
      <c r="J9" s="24" t="n">
        <v>800.05</v>
      </c>
      <c r="K9" s="26" t="n">
        <v>0.03097869383009075</v>
      </c>
      <c r="L9" s="16" t="n">
        <v>0.06010302212708385</v>
      </c>
      <c r="M9" s="27" t="n">
        <v>1.881362948292838</v>
      </c>
    </row>
    <row r="10">
      <c r="A10" s="23" t="n">
        <v>777</v>
      </c>
      <c r="B10" s="24" t="n">
        <v>12.285</v>
      </c>
      <c r="C10" s="24" t="n">
        <v>11.59</v>
      </c>
      <c r="D10" s="13" t="n">
        <v>23.875</v>
      </c>
      <c r="E10" s="24" t="n">
        <v>23.95</v>
      </c>
      <c r="F10" s="15" t="n">
        <v>0.003141361256544517</v>
      </c>
      <c r="G10" s="25" t="n">
        <v>0.1265853766907839</v>
      </c>
      <c r="H10" s="25" t="n">
        <v>0.1265577473581029</v>
      </c>
      <c r="I10" s="24" t="n">
        <v>753.125</v>
      </c>
      <c r="J10" s="24" t="n">
        <v>800.875</v>
      </c>
      <c r="K10" s="26" t="n">
        <v>0.03075327713901941</v>
      </c>
      <c r="L10" s="16" t="n">
        <v>0.03379943885385461</v>
      </c>
      <c r="M10" s="27" t="n">
        <v>1.885040100897538</v>
      </c>
    </row>
    <row r="11">
      <c r="A11" s="23" t="n">
        <v>778</v>
      </c>
      <c r="B11" s="24" t="n">
        <v>11.705</v>
      </c>
      <c r="C11" s="24" t="n">
        <v>12.03</v>
      </c>
      <c r="D11" s="13" t="n">
        <v>23.735</v>
      </c>
      <c r="E11" s="24" t="n">
        <v>23.81</v>
      </c>
      <c r="F11" s="15" t="n">
        <v>0.003159890457130832</v>
      </c>
      <c r="G11" s="25" t="n">
        <v>0.1256634289384408</v>
      </c>
      <c r="H11" s="25" t="n">
        <v>0.1258875580416984</v>
      </c>
      <c r="I11" s="24" t="n">
        <v>754.265</v>
      </c>
      <c r="J11" s="24" t="n">
        <v>801.735</v>
      </c>
      <c r="K11" s="26" t="n">
        <v>0.03057294378616233</v>
      </c>
      <c r="L11" s="16" t="n">
        <v>0.007149902754983617</v>
      </c>
      <c r="M11" s="27" t="n">
        <v>1.886663975537865</v>
      </c>
    </row>
    <row r="12">
      <c r="A12" s="23" t="n">
        <v>779</v>
      </c>
      <c r="B12" s="24" t="n">
        <v>11.145</v>
      </c>
      <c r="C12" s="24" t="n">
        <v>12.49</v>
      </c>
      <c r="D12" s="13" t="n">
        <v>23.635</v>
      </c>
      <c r="E12" s="24" t="n">
        <v>23.71</v>
      </c>
      <c r="F12" s="15" t="n">
        <v>0.003173259995769007</v>
      </c>
      <c r="G12" s="25" t="n">
        <v>0.1248129379366102</v>
      </c>
      <c r="H12" s="25" t="n">
        <v>0.1252889294163094</v>
      </c>
      <c r="I12" s="24" t="n">
        <v>755.365</v>
      </c>
      <c r="J12" s="24" t="n">
        <v>802.635</v>
      </c>
      <c r="K12" s="26" t="n">
        <v>0.03044413424840727</v>
      </c>
      <c r="L12" s="16" t="n">
        <v>-0.01978287172953441</v>
      </c>
      <c r="M12" s="27" t="n">
        <v>1.886157718805378</v>
      </c>
    </row>
    <row r="13">
      <c r="A13" s="23" t="n">
        <v>780</v>
      </c>
      <c r="B13" s="24" t="n">
        <v>10.595</v>
      </c>
      <c r="C13" s="24" t="n">
        <v>12.96</v>
      </c>
      <c r="D13" s="13" t="n">
        <v>23.555</v>
      </c>
      <c r="E13" s="24" t="n">
        <v>23.63</v>
      </c>
      <c r="F13" s="15" t="n">
        <v>0.003184037359371894</v>
      </c>
      <c r="G13" s="25" t="n">
        <v>0.1239252617584785</v>
      </c>
      <c r="H13" s="25" t="n">
        <v>0.1246541004598395</v>
      </c>
      <c r="I13" s="24" t="n">
        <v>756.4450000000001</v>
      </c>
      <c r="J13" s="24" t="n">
        <v>803.5549999999999</v>
      </c>
      <c r="K13" s="26" t="n">
        <v>0.03034108661820323</v>
      </c>
      <c r="L13" s="16" t="n">
        <v>-0.0469939178500568</v>
      </c>
      <c r="M13" s="27" t="n">
        <v>1.883453279354318</v>
      </c>
    </row>
    <row r="14">
      <c r="A14" s="23" t="n">
        <v>785</v>
      </c>
      <c r="B14" s="24" t="n">
        <v>8.105</v>
      </c>
      <c r="C14" s="24" t="n">
        <v>15.545</v>
      </c>
      <c r="D14" s="13" t="n">
        <v>23.65</v>
      </c>
      <c r="E14" s="24" t="n">
        <v>24.13</v>
      </c>
      <c r="F14" s="15" t="n">
        <v>0.0202959830866809</v>
      </c>
      <c r="G14" s="25" t="n">
        <v>0.1200254056483766</v>
      </c>
      <c r="H14" s="25" t="n">
        <v>0.1217947399027111</v>
      </c>
      <c r="I14" s="24" t="n">
        <v>761.35</v>
      </c>
      <c r="J14" s="24" t="n">
        <v>808.65</v>
      </c>
      <c r="K14" s="26" t="n">
        <v>0.03046345567907053</v>
      </c>
      <c r="L14" s="16" t="n">
        <v>-0.1853511369801848</v>
      </c>
      <c r="M14" s="27" t="n">
        <v>1.835388813317176</v>
      </c>
    </row>
    <row r="15">
      <c r="A15" s="23" t="n">
        <v>790</v>
      </c>
      <c r="B15" s="24" t="n">
        <v>6.035</v>
      </c>
      <c r="C15" s="24" t="n">
        <v>18.965</v>
      </c>
      <c r="D15" s="13" t="n">
        <v>25</v>
      </c>
      <c r="E15" s="24" t="n">
        <v>25.92</v>
      </c>
      <c r="F15" s="15" t="n">
        <v>0.03680000000000017</v>
      </c>
      <c r="G15" s="25" t="n">
        <v>0.1167965210372628</v>
      </c>
      <c r="H15" s="25" t="n">
        <v>0.1245281432548308</v>
      </c>
      <c r="I15" s="24" t="n">
        <v>765</v>
      </c>
      <c r="J15" s="24" t="n">
        <v>815</v>
      </c>
      <c r="K15" s="26" t="n">
        <v>0.03220238443876378</v>
      </c>
      <c r="L15" s="16" t="n">
        <v>-0.3162824888274369</v>
      </c>
      <c r="M15" s="27" t="n">
        <v>1.735698172142324</v>
      </c>
    </row>
    <row r="16">
      <c r="A16" s="23" t="n">
        <v>795</v>
      </c>
      <c r="B16" s="24" t="n">
        <v>4.359999999999999</v>
      </c>
      <c r="C16" s="24" t="n">
        <v>21.98</v>
      </c>
      <c r="D16" s="13" t="n">
        <v>26.34</v>
      </c>
      <c r="E16" s="24" t="n">
        <v>27.68</v>
      </c>
      <c r="F16" s="15" t="n">
        <v>0.05087319665907364</v>
      </c>
      <c r="G16" s="25" t="n">
        <v>0.1140182401426341</v>
      </c>
      <c r="H16" s="25" t="n">
        <v>0.1188435811800175</v>
      </c>
      <c r="I16" s="24" t="n">
        <v>768.66</v>
      </c>
      <c r="J16" s="24" t="n">
        <v>821.34</v>
      </c>
      <c r="K16" s="26" t="n">
        <v>0.03392843224468151</v>
      </c>
      <c r="L16" s="16" t="n">
        <v>-0.4517592617269269</v>
      </c>
      <c r="M16" s="27" t="n">
        <v>1.574131596714496</v>
      </c>
    </row>
    <row r="18">
      <c r="A18" s="2" t="inlineStr">
        <is>
          <t>Cheapest mid cost sits at strike 780. Lowest crossing cost sits at 775 to 780. Delta neutral sits near 778.3. Three different strikes.</t>
        </is>
      </c>
    </row>
    <row r="19">
      <c r="A19" s="2" t="inlineStr">
        <is>
          <t>Strikes below 770 and above 785 pay 2% to 5% over mid just to open, because one leg is deep in the money and quotes wide.</t>
        </is>
      </c>
    </row>
  </sheetData>
  <mergeCells count="1"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50" customWidth="1" min="4" max="4"/>
  </cols>
  <sheetData>
    <row r="1" ht="22" customHeight="1">
      <c r="A1" s="1" t="inlineStr">
        <is>
          <t>ODDS  -  finishing outside the breakevens is not the same as reaching one</t>
        </is>
      </c>
    </row>
    <row r="3">
      <c r="A3" s="9" t="inlineStr">
        <is>
          <t>Measure</t>
        </is>
      </c>
      <c r="B3" s="9" t="inlineStr">
        <is>
          <t>Probability</t>
        </is>
      </c>
      <c r="C3" s="9" t="inlineStr">
        <is>
          <t>Method</t>
        </is>
      </c>
      <c r="D3" s="9" t="inlineStr">
        <is>
          <t>Meaning</t>
        </is>
      </c>
    </row>
    <row r="4">
      <c r="A4" s="28" t="inlineStr">
        <is>
          <t>Finish above the upper breakeven</t>
        </is>
      </c>
      <c r="B4" s="15" t="n">
        <v>0.2083</v>
      </c>
      <c r="C4" t="inlineStr">
        <is>
          <t>closed form</t>
        </is>
      </c>
      <c r="D4" s="2" t="inlineStr">
        <is>
          <t>settles above 801.74</t>
        </is>
      </c>
    </row>
    <row r="5">
      <c r="A5" s="28" t="inlineStr">
        <is>
          <t>Finish below the lower breakeven</t>
        </is>
      </c>
      <c r="B5" s="15" t="n">
        <v>0.2184</v>
      </c>
      <c r="C5" t="inlineStr">
        <is>
          <t>closed form</t>
        </is>
      </c>
      <c r="D5" s="2" t="inlineStr">
        <is>
          <t>settles below 754.26</t>
        </is>
      </c>
    </row>
    <row r="6">
      <c r="A6" s="3" t="inlineStr">
        <is>
          <t>Finish outside EITHER breakeven</t>
        </is>
      </c>
      <c r="B6" s="15" t="n">
        <v>0.4277</v>
      </c>
      <c r="C6" t="inlineStr">
        <is>
          <t>closed form</t>
        </is>
      </c>
      <c r="D6" s="2" t="inlineStr">
        <is>
          <t>the hold-to-expiry win rate</t>
        </is>
      </c>
    </row>
    <row r="7">
      <c r="A7" s="28" t="inlineStr">
        <is>
          <t>Touch the upper breakeven</t>
        </is>
      </c>
      <c r="B7" s="15" t="n">
        <v>0.41065</v>
      </c>
      <c r="C7" t="inlineStr">
        <is>
          <t>barrier formula</t>
        </is>
      </c>
      <c r="D7" s="2" t="inlineStr">
        <is>
          <t>trades at 801.74 at any time</t>
        </is>
      </c>
    </row>
    <row r="8">
      <c r="A8" s="28" t="inlineStr">
        <is>
          <t>Touch the lower breakeven</t>
        </is>
      </c>
      <c r="B8" s="15" t="n">
        <v>0.4438475</v>
      </c>
      <c r="C8" t="inlineStr">
        <is>
          <t>barrier formula</t>
        </is>
      </c>
      <c r="D8" s="2" t="inlineStr">
        <is>
          <t>trades at 754.26 at any time</t>
        </is>
      </c>
    </row>
    <row r="9">
      <c r="A9" s="28" t="inlineStr">
        <is>
          <t>Touch BOTH breakevens</t>
        </is>
      </c>
      <c r="B9" s="15" t="n">
        <v>0.0343075</v>
      </c>
      <c r="C9" t="inlineStr">
        <is>
          <t>simulation</t>
        </is>
      </c>
      <c r="D9" s="2" t="inlineStr">
        <is>
          <t>whipsaw, both sides reached</t>
        </is>
      </c>
    </row>
    <row r="10">
      <c r="A10" s="3" t="inlineStr">
        <is>
          <t>Touch EITHER breakeven</t>
        </is>
      </c>
      <c r="B10" s="15" t="n">
        <v>0.82019</v>
      </c>
      <c r="C10" t="inlineStr">
        <is>
          <t>simulation</t>
        </is>
      </c>
      <c r="D10" s="2" t="inlineStr">
        <is>
          <t>at least one exit chance appears</t>
        </is>
      </c>
    </row>
    <row r="12">
      <c r="A12" s="3" t="inlineStr">
        <is>
          <t>Touch-either divided by finish-outside</t>
        </is>
      </c>
      <c r="B12" s="22" t="n">
        <v>1.917653522872073</v>
      </c>
      <c r="D12" s="2" t="inlineStr">
        <is>
          <t>the position reaches a breakeven about twice as often as it ends past one</t>
        </is>
      </c>
    </row>
    <row r="14">
      <c r="A14" s="2" t="inlineStr">
        <is>
          <t>Inputs: spot 776.34, forward 777.695, sigma 12.578%, 34 calendar days, risk free 4.03%, carry 2.158%.</t>
        </is>
      </c>
    </row>
    <row r="15">
      <c r="A15" s="2" t="inlineStr">
        <is>
          <t>Simulation: 400,000 paths, daily steps, Brownian bridge correction so a touch between two closes still counts.</t>
        </is>
      </c>
    </row>
    <row r="16">
      <c r="A16" s="2" t="inlineStr">
        <is>
          <t>Check that the barrier formula must pass: simulated touch 41.07% against closed form 41.06% on the upper barrier.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9" customWidth="1" min="3" max="3"/>
    <col width="11" customWidth="1" min="4" max="4"/>
    <col width="13" customWidth="1" min="5" max="5"/>
    <col width="11" customWidth="1" min="6" max="6"/>
    <col width="16" customWidth="1" min="7" max="7"/>
    <col width="44" customWidth="1" min="8" max="8"/>
  </cols>
  <sheetData>
    <row r="1" ht="22" customHeight="1">
      <c r="A1" s="1" t="inlineStr">
        <is>
          <t>TERM STRUCTURE  -  the implied move does not scale with the square root of time</t>
        </is>
      </c>
    </row>
    <row r="3">
      <c r="A3" s="9" t="inlineStr">
        <is>
          <t>Expiration</t>
        </is>
      </c>
      <c r="B3" s="9" t="inlineStr">
        <is>
          <t>Days</t>
        </is>
      </c>
      <c r="C3" s="9" t="inlineStr">
        <is>
          <t>Strike</t>
        </is>
      </c>
      <c r="D3" s="9" t="inlineStr">
        <is>
          <t>Straddle cost</t>
        </is>
      </c>
      <c r="E3" s="9" t="inlineStr">
        <is>
          <t>Implied move %</t>
        </is>
      </c>
      <c r="F3" s="9" t="inlineStr">
        <is>
          <t>Implied vol</t>
        </is>
      </c>
      <c r="G3" s="9" t="inlineStr">
        <is>
          <t>Move / sqrt(T)</t>
        </is>
      </c>
    </row>
    <row r="4">
      <c r="A4" s="29" t="inlineStr">
        <is>
          <t>2026-08-21</t>
        </is>
      </c>
      <c r="B4" s="23" t="n">
        <v>6</v>
      </c>
      <c r="C4" s="23" t="n">
        <v>776</v>
      </c>
      <c r="D4" s="24" t="n">
        <v>7.43</v>
      </c>
      <c r="E4" s="26" t="n">
        <v>0.009570548655200595</v>
      </c>
      <c r="F4" s="25" t="n">
        <v>0.09356948435388536</v>
      </c>
      <c r="G4" s="18" t="n">
        <v>7.46461894204588</v>
      </c>
    </row>
    <row r="5">
      <c r="A5" s="29" t="inlineStr">
        <is>
          <t>2026-08-28</t>
        </is>
      </c>
      <c r="B5" s="23" t="n">
        <v>13</v>
      </c>
      <c r="C5" s="23" t="n">
        <v>777</v>
      </c>
      <c r="D5" s="24" t="n">
        <v>12.535</v>
      </c>
      <c r="E5" s="26" t="n">
        <v>0.01614627555759616</v>
      </c>
      <c r="F5" s="25" t="n">
        <v>0.1072976564750769</v>
      </c>
      <c r="G5" s="18" t="n">
        <v>8.555533892856758</v>
      </c>
    </row>
    <row r="6">
      <c r="A6" s="29" t="inlineStr">
        <is>
          <t>2026-09-04</t>
        </is>
      </c>
      <c r="B6" s="23" t="n">
        <v>20</v>
      </c>
      <c r="C6" s="23" t="n">
        <v>778</v>
      </c>
      <c r="D6" s="24" t="n">
        <v>16.565</v>
      </c>
      <c r="E6" s="26" t="n">
        <v>0.02133729992912488</v>
      </c>
      <c r="F6" s="25" t="n">
        <v>0.1142609306695811</v>
      </c>
      <c r="G6" s="18" t="n">
        <v>9.115298525470324</v>
      </c>
    </row>
    <row r="7">
      <c r="A7" s="29" t="inlineStr">
        <is>
          <t>2026-09-11</t>
        </is>
      </c>
      <c r="B7" s="23" t="n">
        <v>27</v>
      </c>
      <c r="C7" s="23" t="n">
        <v>778</v>
      </c>
      <c r="D7" s="24" t="n">
        <v>19.78</v>
      </c>
      <c r="E7" s="26" t="n">
        <v>0.0254785265679499</v>
      </c>
      <c r="F7" s="25" t="n">
        <v>0.117503279762535</v>
      </c>
      <c r="G7" s="18" t="n">
        <v>9.367826942112801</v>
      </c>
    </row>
    <row r="8">
      <c r="A8" s="29" t="inlineStr">
        <is>
          <t>2026-09-18</t>
        </is>
      </c>
      <c r="B8" s="23" t="n">
        <v>34</v>
      </c>
      <c r="C8" s="23" t="n">
        <v>778</v>
      </c>
      <c r="D8" s="24" t="n">
        <v>23.735</v>
      </c>
      <c r="E8" s="26" t="n">
        <v>0.03057294378616233</v>
      </c>
      <c r="F8" s="25" t="n">
        <v>0.1257734129294486</v>
      </c>
      <c r="G8" s="18" t="n">
        <v>10.01715125480267</v>
      </c>
    </row>
    <row r="9">
      <c r="A9" s="29" t="inlineStr">
        <is>
          <t>2026-09-30</t>
        </is>
      </c>
      <c r="B9" s="23" t="n">
        <v>46</v>
      </c>
      <c r="C9" s="23" t="n">
        <v>778</v>
      </c>
      <c r="D9" s="24" t="n">
        <v>27.955</v>
      </c>
      <c r="E9" s="26" t="n">
        <v>0.03600870627942565</v>
      </c>
      <c r="F9" s="25" t="n">
        <v>0.127531011056171</v>
      </c>
      <c r="G9" s="18" t="n">
        <v>10.14320107146152</v>
      </c>
    </row>
    <row r="10">
      <c r="A10" s="29" t="inlineStr">
        <is>
          <t>2026-10-16</t>
        </is>
      </c>
      <c r="B10" s="23" t="n">
        <v>62</v>
      </c>
      <c r="C10" s="23" t="n">
        <v>779</v>
      </c>
      <c r="D10" s="24" t="n">
        <v>34.495</v>
      </c>
      <c r="E10" s="26" t="n">
        <v>0.04443285004860627</v>
      </c>
      <c r="F10" s="25" t="n">
        <v>0.1355964947794657</v>
      </c>
      <c r="G10" s="18" t="n">
        <v>10.7808935656372</v>
      </c>
    </row>
    <row r="11">
      <c r="A11" s="29" t="inlineStr">
        <is>
          <t>2026-11-20</t>
        </is>
      </c>
      <c r="B11" s="23" t="n">
        <v>97</v>
      </c>
      <c r="C11" s="23" t="n">
        <v>780</v>
      </c>
      <c r="D11" s="24" t="n">
        <v>46.865</v>
      </c>
      <c r="E11" s="26" t="n">
        <v>0.06036658986890657</v>
      </c>
      <c r="F11" s="25" t="n">
        <v>0.1474035997845191</v>
      </c>
      <c r="G11" s="18" t="n">
        <v>11.71000844254004</v>
      </c>
    </row>
    <row r="12">
      <c r="A12" s="29" t="inlineStr">
        <is>
          <t>2026-12-18</t>
        </is>
      </c>
      <c r="B12" s="23" t="n">
        <v>125</v>
      </c>
      <c r="C12" s="23" t="n">
        <v>785</v>
      </c>
      <c r="D12" s="24" t="n">
        <v>54.365</v>
      </c>
      <c r="E12" s="26" t="n">
        <v>0.07002730520053571</v>
      </c>
      <c r="F12" s="25" t="n">
        <v>0.1505186620442053</v>
      </c>
      <c r="G12" s="18" t="n">
        <v>11.96627115815742</v>
      </c>
    </row>
    <row r="14">
      <c r="A14" s="2" t="inlineStr">
        <is>
          <t>If the square root rule held, column G would be flat. It rises 60% from 6 days to 125 days.</t>
        </is>
      </c>
    </row>
    <row r="15">
      <c r="A15" s="2" t="inlineStr">
        <is>
          <t>Worked example: the 6 day straddle costs 7.43. Scaling by sqrt(34/6) predicts 17.69 for 34 days. The real 34 day straddle costs 23.73, which is 34% more.</t>
        </is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52" customWidth="1" min="3" max="3"/>
  </cols>
  <sheetData>
    <row r="1" ht="22" customHeight="1">
      <c r="A1" s="1" t="inlineStr">
        <is>
          <t>HISTORY CHECK  -  is this implied move expensive or cheap</t>
        </is>
      </c>
    </row>
    <row r="3">
      <c r="A3" s="9" t="inlineStr">
        <is>
          <t>Measure</t>
        </is>
      </c>
      <c r="B3" s="9" t="inlineStr">
        <is>
          <t>Value</t>
        </is>
      </c>
      <c r="C3" s="9" t="inlineStr">
        <is>
          <t>Note</t>
        </is>
      </c>
    </row>
    <row r="4">
      <c r="A4" s="3" t="inlineStr">
        <is>
          <t>Implied move, 34 calendar days</t>
        </is>
      </c>
      <c r="B4" s="15" t="n">
        <v>0.03057294378616233</v>
      </c>
      <c r="C4" s="2" t="inlineStr">
        <is>
          <t>what the straddle charges</t>
        </is>
      </c>
    </row>
    <row r="5">
      <c r="A5" s="3" t="inlineStr">
        <is>
          <t>Median realized move, same horizon</t>
        </is>
      </c>
      <c r="B5" s="15" t="n">
        <v>0.03163085995465864</v>
      </c>
      <c r="C5" s="2" t="inlineStr">
        <is>
          <t>23 trading days, 10 years of history</t>
        </is>
      </c>
    </row>
    <row r="6">
      <c r="A6" s="3" t="inlineStr">
        <is>
          <t>Mean realized move, same horizon</t>
        </is>
      </c>
      <c r="B6" s="15" t="n">
        <v>0.03748716785965181</v>
      </c>
      <c r="C6" s="2" t="inlineStr">
        <is>
          <t>the mean sits above the median</t>
        </is>
      </c>
    </row>
    <row r="7">
      <c r="A7" s="3" t="inlineStr">
        <is>
          <t>Implied volatility</t>
        </is>
      </c>
      <c r="B7" s="19" t="n">
        <v>0.1257754934900696</v>
      </c>
      <c r="C7" s="2" t="inlineStr">
        <is>
          <t>solved from both legs</t>
        </is>
      </c>
    </row>
    <row r="8">
      <c r="A8" s="3" t="inlineStr">
        <is>
          <t>Realized volatility, last 23 sessions</t>
        </is>
      </c>
      <c r="B8" s="19" t="n">
        <v>0.1296342516455678</v>
      </c>
      <c r="C8" s="2" t="inlineStr">
        <is>
          <t>close to close, annualized</t>
        </is>
      </c>
    </row>
    <row r="9">
      <c r="A9" s="3" t="inlineStr">
        <is>
          <t>Variance risk premium</t>
        </is>
      </c>
      <c r="B9" s="19" t="n">
        <v>-0.003858758155498188</v>
      </c>
      <c r="C9" s="2" t="inlineStr">
        <is>
          <t>implied less realized, currently negative</t>
        </is>
      </c>
    </row>
    <row r="10">
      <c r="A10" s="3" t="inlineStr">
        <is>
          <t>Model win rate, risk neutral</t>
        </is>
      </c>
      <c r="B10" s="15" t="n">
        <v>0.4277</v>
      </c>
      <c r="C10" s="2" t="inlineStr">
        <is>
          <t>what the pricing model implies</t>
        </is>
      </c>
    </row>
    <row r="11">
      <c r="A11" s="3" t="inlineStr">
        <is>
          <t>Historical win rate, overlapping</t>
        </is>
      </c>
      <c r="B11" s="15" t="n">
        <v>0.5018065034122843</v>
      </c>
      <c r="C11" s="2" t="inlineStr">
        <is>
          <t>2,491 overlapping windows</t>
        </is>
      </c>
    </row>
    <row r="12">
      <c r="A12" s="3" t="inlineStr">
        <is>
          <t>Historical win rate, independent</t>
        </is>
      </c>
      <c r="B12" s="15" t="n">
        <v>0.5688073394495413</v>
      </c>
      <c r="C12" s="2" t="inlineStr">
        <is>
          <t>109 non-overlapping windows</t>
        </is>
      </c>
    </row>
    <row r="13">
      <c r="A13" s="3" t="inlineStr">
        <is>
          <t>Mean P/L per share</t>
        </is>
      </c>
      <c r="B13" s="30" t="n">
        <v>4.70959158287278</v>
      </c>
      <c r="C13" s="2" t="inlineStr">
        <is>
          <t>across all windows</t>
        </is>
      </c>
    </row>
    <row r="14">
      <c r="A14" s="3" t="inlineStr">
        <is>
          <t>Median P/L per share</t>
        </is>
      </c>
      <c r="B14" s="30" t="n">
        <v>0.1549355259138707</v>
      </c>
      <c r="C14" s="2" t="inlineStr">
        <is>
          <t>the typical window earns almost nothing</t>
        </is>
      </c>
    </row>
    <row r="15">
      <c r="A15" s="3" t="inlineStr">
        <is>
          <t>Share of gains from the top 5% of windows</t>
        </is>
      </c>
      <c r="B15" s="15" t="n">
        <v>0.8601216006698365</v>
      </c>
      <c r="C15" s="2" t="inlineStr">
        <is>
          <t>the tail carries the result</t>
        </is>
      </c>
    </row>
    <row r="16">
      <c r="A16" s="3" t="inlineStr">
        <is>
          <t>Mean P/L excluding the top 5%</t>
        </is>
      </c>
      <c r="B16" s="30" t="n">
        <v>0.6932802617890697</v>
      </c>
      <c r="C16" s="2" t="inlineStr">
        <is>
          <t>what a normal market pays</t>
        </is>
      </c>
    </row>
    <row r="18">
      <c r="A18" s="2" t="inlineStr">
        <is>
          <t>Overlapping windows share days, so they are not independent evidence. The independent column is the honest one.</t>
        </is>
      </c>
    </row>
    <row r="19">
      <c r="A19" s="2" t="inlineStr">
        <is>
          <t>A long straddle is a tail position. Remove the best 5% of windows and the average result falls from 19.8% of premium to 2.9%.</t>
        </is>
      </c>
    </row>
  </sheetData>
  <mergeCells count="1">
    <mergeCell ref="A1:C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2" customWidth="1" min="2" max="2"/>
    <col width="46" customWidth="1" min="3" max="3"/>
  </cols>
  <sheetData>
    <row r="1" ht="22" customHeight="1">
      <c r="A1" s="1" t="inlineStr">
        <is>
          <t>MARKETXLS FORMULA REFERENCE  -  every function used in this workbook</t>
        </is>
      </c>
    </row>
    <row r="2">
      <c r="A2" s="2" t="inlineStr">
        <is>
          <t>Column B is text on this sheet. Copy it into a cell to make it live.</t>
        </is>
      </c>
    </row>
    <row r="3">
      <c r="A3" s="9" t="inlineStr">
        <is>
          <t>Function</t>
        </is>
      </c>
      <c r="B3" s="9" t="inlineStr">
        <is>
          <t>Exact call</t>
        </is>
      </c>
      <c r="C3" s="9" t="inlineStr">
        <is>
          <t>What it returns</t>
        </is>
      </c>
    </row>
    <row r="4">
      <c r="A4" s="3" t="inlineStr">
        <is>
          <t>OptionSymbol</t>
        </is>
      </c>
      <c r="B4" s="31" t="inlineStr">
        <is>
          <t>=OptionSymbol("SPY","2026-09-18","Call",778)</t>
        </is>
      </c>
      <c r="C4" s="2" t="inlineStr">
        <is>
          <t>the QuoteMedia contract symbol</t>
        </is>
      </c>
    </row>
    <row r="5">
      <c r="A5" s="3" t="inlineStr">
        <is>
          <t>Bid</t>
        </is>
      </c>
      <c r="B5" s="31" t="inlineStr">
        <is>
          <t>=Bid($B$16)</t>
        </is>
      </c>
      <c r="C5" s="2" t="inlineStr">
        <is>
          <t>bid of the contract symbol</t>
        </is>
      </c>
    </row>
    <row r="6">
      <c r="A6" s="3" t="inlineStr">
        <is>
          <t>Ask</t>
        </is>
      </c>
      <c r="B6" s="31" t="inlineStr">
        <is>
          <t>=Ask($B$16)</t>
        </is>
      </c>
      <c r="C6" s="2" t="inlineStr">
        <is>
          <t>ask of the contract symbol</t>
        </is>
      </c>
    </row>
    <row r="7">
      <c r="A7" s="3" t="inlineStr">
        <is>
          <t>QM_Last</t>
        </is>
      </c>
      <c r="B7" s="31" t="inlineStr">
        <is>
          <t>=QM_Last("SPY")</t>
        </is>
      </c>
      <c r="C7" s="2" t="inlineStr">
        <is>
          <t>last price of the underlying</t>
        </is>
      </c>
    </row>
    <row r="8">
      <c r="A8" s="3" t="inlineStr">
        <is>
          <t>QM_OpenInterest</t>
        </is>
      </c>
      <c r="B8" s="31" t="inlineStr">
        <is>
          <t>=QM_OpenInterest($B$16)</t>
        </is>
      </c>
      <c r="C8" s="2" t="inlineStr">
        <is>
          <t>open interest of the contract</t>
        </is>
      </c>
    </row>
    <row r="9">
      <c r="A9" s="3" t="inlineStr">
        <is>
          <t>OPT_DaysToExpiration</t>
        </is>
      </c>
      <c r="B9" s="31" t="inlineStr">
        <is>
          <t>=OPT_DaysToExpiration($B$16)</t>
        </is>
      </c>
      <c r="C9" s="2" t="inlineStr">
        <is>
          <t>calendar days left</t>
        </is>
      </c>
    </row>
    <row r="10">
      <c r="A10" s="3" t="inlineStr">
        <is>
          <t>OPT_IntrinsicValue</t>
        </is>
      </c>
      <c r="B10" s="31" t="inlineStr">
        <is>
          <t>=OPT_IntrinsicValue($B$16,$B$6)</t>
        </is>
      </c>
      <c r="C10" s="2" t="inlineStr">
        <is>
          <t>intrinsic value of the leg</t>
        </is>
      </c>
    </row>
    <row r="11">
      <c r="A11" s="3" t="inlineStr">
        <is>
          <t>OPT_TimeValue</t>
        </is>
      </c>
      <c r="B11" s="31" t="inlineStr">
        <is>
          <t>=OPT_TimeValue($B$16,$B$11,$B$6)</t>
        </is>
      </c>
      <c r="C11" s="2" t="inlineStr">
        <is>
          <t>time value of the leg</t>
        </is>
      </c>
    </row>
    <row r="12">
      <c r="A12" s="3" t="inlineStr">
        <is>
          <t>opt_Delta</t>
        </is>
      </c>
      <c r="B12" s="31" t="inlineStr">
        <is>
          <t>=opt_Delta($B$6,$B$11,$B$8,"Call",$B$7,$B$10)</t>
        </is>
      </c>
      <c r="C12" s="2" t="inlineStr">
        <is>
          <t>delta from spot, price, expiry, type, strike</t>
        </is>
      </c>
    </row>
    <row r="13">
      <c r="A13" s="3" t="inlineStr">
        <is>
          <t>opt_Gamma</t>
        </is>
      </c>
      <c r="B13" s="31" t="inlineStr">
        <is>
          <t>=opt_Gamma($B$6,$B$11,$B$8,"Call",$B$7,$B$10)</t>
        </is>
      </c>
      <c r="C13" s="2" t="inlineStr">
        <is>
          <t>gamma, same argument order</t>
        </is>
      </c>
    </row>
    <row r="14">
      <c r="A14" s="3" t="inlineStr">
        <is>
          <t>opt_Vega</t>
        </is>
      </c>
      <c r="B14" s="31" t="inlineStr">
        <is>
          <t>=opt_Vega($B$6,$B$11,$B$8,"Call",$B$7,$B$10)</t>
        </is>
      </c>
      <c r="C14" s="2" t="inlineStr">
        <is>
          <t>vega per volatility point</t>
        </is>
      </c>
    </row>
    <row r="15">
      <c r="A15" s="3" t="inlineStr">
        <is>
          <t>opt_Theta</t>
        </is>
      </c>
      <c r="B15" s="31" t="inlineStr">
        <is>
          <t>=opt_Theta($B$6,$B$11,$B$8,"Call",$B$7,$B$10)</t>
        </is>
      </c>
      <c r="C15" s="2" t="inlineStr">
        <is>
          <t>theta per day</t>
        </is>
      </c>
    </row>
    <row r="16">
      <c r="A16" s="3" t="inlineStr">
        <is>
          <t>opt_ImpliedVolatility</t>
        </is>
      </c>
      <c r="B16" s="31" t="inlineStr">
        <is>
          <t>=opt_ImpliedVolatility($B$6,$B$11,$B$8,"Call",$B$7,$B$10)</t>
        </is>
      </c>
      <c r="C16" s="2" t="inlineStr">
        <is>
          <t>IV solved from the market price</t>
        </is>
      </c>
    </row>
    <row r="17">
      <c r="A17" s="3" t="inlineStr">
        <is>
          <t>ImpliedVolatility30d</t>
        </is>
      </c>
      <c r="B17" s="31" t="inlineStr">
        <is>
          <t>=ImpliedVolatility30d("SPY")</t>
        </is>
      </c>
      <c r="C17" s="2" t="inlineStr">
        <is>
          <t>30 day implied volatility, decimal</t>
        </is>
      </c>
    </row>
    <row r="18">
      <c r="A18" s="3" t="inlineStr">
        <is>
          <t>ImpliedVolatilityRank1y</t>
        </is>
      </c>
      <c r="B18" s="31" t="inlineStr">
        <is>
          <t>=ImpliedVolatilityRank1y("SPY")</t>
        </is>
      </c>
      <c r="C18" s="2" t="inlineStr">
        <is>
          <t>where IV sits in its own one year range</t>
        </is>
      </c>
    </row>
    <row r="19">
      <c r="A19" s="3" t="inlineStr">
        <is>
          <t>StockVolatilityThirtyDays</t>
        </is>
      </c>
      <c r="B19" s="31" t="inlineStr">
        <is>
          <t>=StockVolatilityThirtyDays("SPY")</t>
        </is>
      </c>
      <c r="C19" s="2" t="inlineStr">
        <is>
          <t>realized volatility, 30 days</t>
        </is>
      </c>
    </row>
    <row r="20">
      <c r="A20" s="3" t="inlineStr">
        <is>
          <t>ExpirationNext</t>
        </is>
      </c>
      <c r="B20" s="31" t="inlineStr">
        <is>
          <t>=ExpirationNext("SPY",2)</t>
        </is>
      </c>
      <c r="C20" s="2" t="inlineStr">
        <is>
          <t>the next listed expiration dates</t>
        </is>
      </c>
    </row>
    <row r="21">
      <c r="A21" s="3" t="inlineStr">
        <is>
          <t>Strikes</t>
        </is>
      </c>
      <c r="B21" s="31" t="inlineStr">
        <is>
          <t>=Strikes("SPY","2026-09-18")</t>
        </is>
      </c>
      <c r="C21" s="2" t="inlineStr">
        <is>
          <t>listed strikes for that expiration</t>
        </is>
      </c>
    </row>
    <row r="22">
      <c r="A22" s="3" t="inlineStr">
        <is>
          <t>earnings_date</t>
        </is>
      </c>
      <c r="B22" s="31" t="inlineStr">
        <is>
          <t>=earnings_date("SPY")</t>
        </is>
      </c>
      <c r="C22" s="2" t="inlineStr">
        <is>
          <t>next earnings date</t>
        </is>
      </c>
    </row>
    <row r="23">
      <c r="A23" s="3" t="inlineStr">
        <is>
          <t>opt_PutCallOIRatio</t>
        </is>
      </c>
      <c r="B23" s="31" t="inlineStr">
        <is>
          <t>=opt_PutCallOIRatio("SPY","2026-09-18")</t>
        </is>
      </c>
      <c r="C23" s="2" t="inlineStr">
        <is>
          <t>put to call open interest ratio</t>
        </is>
      </c>
    </row>
    <row r="24">
      <c r="A24" s="3" t="inlineStr">
        <is>
          <t>TreasuryRate10y</t>
        </is>
      </c>
      <c r="B24" s="31" t="inlineStr">
        <is>
          <t>=TreasuryRate10y("SPY")</t>
        </is>
      </c>
      <c r="C24" s="2" t="inlineStr">
        <is>
          <t>10 year treasury rate, percent</t>
        </is>
      </c>
    </row>
    <row r="26">
      <c r="A26" s="2" t="inlineStr">
        <is>
          <t>Note: opt_* Greek functions take EIGHT arguments. The full order is (spot, option price, expiry, type, strike, rate, dividend yield, sigma). The last three are optional.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2026-08-15T18:31:38Z</dcterms:created>
  <dcterms:modified xsi:type="dcterms:W3CDTF">2026-08-15T18:31:38Z</dcterms:modified>
</cp:coreProperties>
</file>